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РАСКРЫТИЕ ИНФОРМАЦИИ\2025 РаскрИнф\Электро 2025\Прогноз 2027\"/>
    </mc:Choice>
  </mc:AlternateContent>
  <bookViews>
    <workbookView xWindow="-15" yWindow="-15" windowWidth="14400" windowHeight="6855" activeTab="1"/>
  </bookViews>
  <sheets>
    <sheet name="осн.пок" sheetId="1" r:id="rId1"/>
    <sheet name="структура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D16" i="1" l="1"/>
  <c r="C10" i="2" l="1"/>
  <c r="F4" i="1" l="1"/>
  <c r="C17" i="2" l="1"/>
  <c r="C16" i="2"/>
  <c r="C15" i="2"/>
  <c r="C13" i="2" l="1"/>
  <c r="C12" i="2"/>
  <c r="D12" i="1" l="1"/>
  <c r="D11" i="1"/>
  <c r="D9" i="1"/>
  <c r="D10" i="1" s="1"/>
  <c r="D8" i="1"/>
  <c r="C19" i="2" l="1"/>
  <c r="C14" i="2"/>
  <c r="A5" i="2"/>
  <c r="A14" i="1"/>
  <c r="A15" i="1" s="1"/>
  <c r="A16" i="1" s="1"/>
  <c r="A17" i="1" s="1"/>
  <c r="A18" i="1" s="1"/>
  <c r="H4" i="1"/>
  <c r="D15" i="1" l="1"/>
  <c r="H5" i="1"/>
  <c r="D14" i="1"/>
  <c r="C11" i="2"/>
  <c r="C18" i="2" s="1"/>
  <c r="D18" i="1" l="1"/>
  <c r="D17" i="1"/>
  <c r="H6" i="1"/>
</calcChain>
</file>

<file path=xl/sharedStrings.xml><?xml version="1.0" encoding="utf-8"?>
<sst xmlns="http://schemas.openxmlformats.org/spreadsheetml/2006/main" count="64" uniqueCount="52">
  <si>
    <t>Основные показатели финансово-хозяйственной деятельности</t>
  </si>
  <si>
    <t>ИПЦ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</si>
  <si>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</si>
  <si>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</si>
  <si>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</si>
  <si>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</si>
  <si>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</si>
  <si>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вырабатываемой электрической энергии</t>
  </si>
  <si>
    <t>тыс. кВт*ч</t>
  </si>
  <si>
    <t>2</t>
  </si>
  <si>
    <t>Объем отпускаемой в сеть электрической энергии</t>
  </si>
  <si>
    <t>3</t>
  </si>
  <si>
    <t>Технологические потери электрической энергии</t>
  </si>
  <si>
    <t>%</t>
  </si>
  <si>
    <t>4</t>
  </si>
  <si>
    <t>Объем отпущенной электрической энергии потребителям (полезный отпуск)</t>
  </si>
  <si>
    <t xml:space="preserve"> 4.1</t>
  </si>
  <si>
    <t>в т.ч. населению</t>
  </si>
  <si>
    <t>Экономические показатели</t>
  </si>
  <si>
    <t>Выручка от реализации электрической энергии</t>
  </si>
  <si>
    <t>тыс. руб.</t>
  </si>
  <si>
    <t>Субсидия на возмещение затрат или недополученных доходов, возникающих в связи с установлением тарифов для населения, бюджетных и прочих потребителей на электрическую энергию</t>
  </si>
  <si>
    <t>Расходы на производство электрической энергии</t>
  </si>
  <si>
    <t>Валовая прибыль (убыток) от реализации электрической энергии (п.5 - п.7)</t>
  </si>
  <si>
    <t>Прибыль (убыток) от реализации электрической энергии</t>
  </si>
  <si>
    <t>Структура основных производственных расходов</t>
  </si>
  <si>
    <t>№
п/п</t>
  </si>
  <si>
    <t>Материальные расходы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</si>
  <si>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</si>
  <si>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</si>
  <si>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</si>
  <si>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</si>
  <si>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Отчисления в страховые фонды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</si>
  <si>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</si>
  <si>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</si>
  <si>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</si>
  <si>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</si>
  <si>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</si>
  <si>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Расходы на ремонт (капитальный и текущий)</t>
  </si>
  <si>
    <t>5</t>
  </si>
  <si>
    <t>Прочие (общепроизводственные и общеэксплуатационные расходы)</t>
  </si>
  <si>
    <t>6</t>
  </si>
  <si>
    <t>Всего расходов</t>
  </si>
  <si>
    <t>с. Амгу, Тернейский МО</t>
  </si>
  <si>
    <t>Утв 2026</t>
  </si>
  <si>
    <t>Прогноз 2027</t>
  </si>
  <si>
    <t>КГУП "Примтеплоэнерго" в сфере электроснабжения на 2027 год (прогноз)</t>
  </si>
  <si>
    <t>Прогноз
на 2027 год</t>
  </si>
  <si>
    <t>На момент заполнения у ОТР не готова себестоимость в Предложение 2027 г., поэтому взяли просто план 2026 и индекс ИПЦ</t>
  </si>
  <si>
    <t>При заполнении в 2027 году за основу лучше взять 2025 год, если у ОТР готово предложение</t>
  </si>
  <si>
    <t>!!!!!</t>
  </si>
  <si>
    <t>Прогноз
на 2027 год
(тыс.руб.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</si>
</sst>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indent="16"/>
    </xf>
    <xf numFmtId="0" fontId="2" fillId="2" borderId="1" xfId="2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7;&#1074;&#1086;&#1076;&#1085;&#1099;&#1081;%20&#1069;&#1083;&#1069;&#1085;%202027_&#1054;&#1058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69;&#1041;%20&#1087;&#1083;&#1072;&#1085;%202026%20(&#1076;&#1083;&#1103;%20&#1076;&#1086;&#1093;.&#1095;&#1072;&#1089;&#1090;&#1080;%2020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26/&#1050;&#1043;&#1059;&#1055;%202026/&#1069;&#1082;&#1041;&#1076;&#1078;%202026/&#1055;&#1083;&#1072;&#1085;%20&#1069;&#1041;%202026/0%20&#1055;&#1077;&#1088;&#1074;&#1086;&#1085;&#1072;&#1095;.&#1055;&#1083;&#1072;&#1085;%20&#1069;&#1041;%202026/&#1069;&#1041;%20&#1069;&#1083;&#1069;&#108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Амортиз"/>
      <sheetName val="утв2024"/>
      <sheetName val="ф2024"/>
      <sheetName val="утв2025"/>
      <sheetName val="ф2025"/>
      <sheetName val="предл2027"/>
      <sheetName val="СВОД"/>
      <sheetName val="ТернМО"/>
      <sheetName val="ЧугМО"/>
      <sheetName val="ЛсзФ"/>
      <sheetName val="Терн"/>
      <sheetName val="МКема"/>
      <sheetName val="Амгу"/>
      <sheetName val="Макс"/>
      <sheetName val="УСоб"/>
      <sheetName val="Завет"/>
      <sheetName val="Берез"/>
      <sheetName val="НижЛуж"/>
      <sheetName val="Лимон"/>
      <sheetName val="Метеор"/>
      <sheetName val="Поляны"/>
      <sheetName val="факт2024"/>
      <sheetName val="План2025"/>
      <sheetName val="факт2025"/>
      <sheetName val="план2026"/>
      <sheetName val="факт2026(затянуть из ПЭО)"/>
      <sheetName val="Заявл_Терн"/>
      <sheetName val="Заявл_Чуг"/>
      <sheetName val="Заявл_Красн"/>
      <sheetName val="Заявл_Поляны"/>
      <sheetName val="ДПР"/>
      <sheetName val="Корр2025 с ФОТ"/>
      <sheetName val="Корр2025 без ФОТ"/>
      <sheetName val="ПерЕд"/>
      <sheetName val="Защита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Y7">
            <v>1973.6510497253971</v>
          </cell>
        </row>
        <row r="11">
          <cell r="CY11">
            <v>1938.3972940806848</v>
          </cell>
        </row>
        <row r="15">
          <cell r="CY15">
            <v>1651.70731</v>
          </cell>
        </row>
        <row r="16">
          <cell r="CY16">
            <v>1458.7650900000001</v>
          </cell>
        </row>
        <row r="20">
          <cell r="CY20">
            <v>0</v>
          </cell>
        </row>
        <row r="88">
          <cell r="CC88">
            <v>37.934429213693029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</sheetNames>
    <sheetDataSet>
      <sheetData sheetId="0">
        <row r="5">
          <cell r="F5">
            <v>13.43</v>
          </cell>
        </row>
        <row r="6">
          <cell r="F6">
            <v>86.57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ИЛ"/>
      <sheetName val="Свод пос"/>
      <sheetName val="СВОД"/>
      <sheetName val="АрсФ"/>
      <sheetName val="ДнгФ"/>
      <sheetName val="ЛсзФ"/>
      <sheetName val="Трн"/>
      <sheetName val="Амгу"/>
      <sheetName val="МКема"/>
      <sheetName val="Макс"/>
      <sheetName val="УстьС"/>
      <sheetName val="ПеретычихаЕд"/>
      <sheetName val="Берез"/>
      <sheetName val="Завет"/>
      <sheetName val="НижЛуж"/>
      <sheetName val="ДКут"/>
      <sheetName val="Лим"/>
      <sheetName val="Мет"/>
      <sheetName val="Пол"/>
      <sheetName val="МартПол"/>
      <sheetName val="Пол, МартП"/>
      <sheetName val="резерв"/>
      <sheetName val="дирекция"/>
    </sheetNames>
    <sheetDataSet>
      <sheetData sheetId="0"/>
      <sheetData sheetId="1"/>
      <sheetData sheetId="2">
        <row r="7">
          <cell r="A7" t="str">
            <v>Первоначальный</v>
          </cell>
        </row>
      </sheetData>
      <sheetData sheetId="3"/>
      <sheetData sheetId="4"/>
      <sheetData sheetId="5">
        <row r="14">
          <cell r="X14">
            <v>430434</v>
          </cell>
        </row>
      </sheetData>
      <sheetData sheetId="6">
        <row r="14">
          <cell r="X14">
            <v>6200787.9750000006</v>
          </cell>
        </row>
      </sheetData>
      <sheetData sheetId="7">
        <row r="14">
          <cell r="X14">
            <v>1458765.0899999999</v>
          </cell>
        </row>
        <row r="114">
          <cell r="X114">
            <v>40298.940217213691</v>
          </cell>
        </row>
        <row r="135">
          <cell r="X135">
            <v>4104.0603481189191</v>
          </cell>
        </row>
        <row r="166">
          <cell r="X166">
            <v>819.65296559244405</v>
          </cell>
        </row>
        <row r="167">
          <cell r="X167">
            <v>1666.76548</v>
          </cell>
        </row>
        <row r="176">
          <cell r="X176">
            <v>7449.0320911631197</v>
          </cell>
        </row>
        <row r="180">
          <cell r="X180">
            <v>2249.6076915312624</v>
          </cell>
        </row>
        <row r="184">
          <cell r="X184">
            <v>6764.331720000001</v>
          </cell>
        </row>
        <row r="185">
          <cell r="X185">
            <v>19.868040000000001</v>
          </cell>
        </row>
        <row r="215">
          <cell r="X215">
            <v>410.20507392331433</v>
          </cell>
        </row>
        <row r="283">
          <cell r="X283">
            <v>20.669558451460897</v>
          </cell>
        </row>
        <row r="342">
          <cell r="X342">
            <v>65424.74696217716</v>
          </cell>
        </row>
      </sheetData>
      <sheetData sheetId="8">
        <row r="14">
          <cell r="X14">
            <v>598048.24</v>
          </cell>
        </row>
      </sheetData>
      <sheetData sheetId="9">
        <row r="14">
          <cell r="X14">
            <v>410845.05000000005</v>
          </cell>
        </row>
      </sheetData>
      <sheetData sheetId="10">
        <row r="14">
          <cell r="X14">
            <v>494976.52899999998</v>
          </cell>
        </row>
      </sheetData>
      <sheetData sheetId="11">
        <row r="14">
          <cell r="X14">
            <v>0</v>
          </cell>
        </row>
      </sheetData>
      <sheetData sheetId="12">
        <row r="14">
          <cell r="X14">
            <v>81783</v>
          </cell>
        </row>
      </sheetData>
      <sheetData sheetId="13">
        <row r="14">
          <cell r="X14">
            <v>304978</v>
          </cell>
        </row>
      </sheetData>
      <sheetData sheetId="14">
        <row r="14">
          <cell r="X14">
            <v>99893</v>
          </cell>
        </row>
      </sheetData>
      <sheetData sheetId="15"/>
      <sheetData sheetId="16">
        <row r="14">
          <cell r="X14">
            <v>63796</v>
          </cell>
        </row>
      </sheetData>
      <sheetData sheetId="17">
        <row r="14">
          <cell r="X14">
            <v>85060</v>
          </cell>
        </row>
      </sheetData>
      <sheetData sheetId="18"/>
      <sheetData sheetId="19"/>
      <sheetData sheetId="20">
        <row r="14">
          <cell r="X14">
            <v>281578</v>
          </cell>
        </row>
      </sheetData>
      <sheetData sheetId="21"/>
      <sheetData sheetId="22">
        <row r="167">
          <cell r="X167">
            <v>544.80407000000002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zoomScale="85" zoomScaleNormal="85" workbookViewId="0">
      <selection activeCell="D11" sqref="D11"/>
    </sheetView>
  </sheetViews>
  <sheetFormatPr defaultRowHeight="12.75" x14ac:dyDescent="0.2"/>
  <cols>
    <col min="1" max="1" width="6.42578125" style="4" customWidth="1"/>
    <col min="2" max="2" width="60.28515625" style="4" customWidth="1"/>
    <col min="3" max="3" width="14.7109375" style="4" customWidth="1"/>
    <col min="4" max="4" width="19.7109375" style="4" customWidth="1"/>
    <col min="5" max="5" width="6.5703125" style="4" customWidth="1"/>
    <col min="6" max="8" width="14.42578125" style="4" customWidth="1"/>
    <col min="9" max="16384" width="9.140625" style="4"/>
  </cols>
  <sheetData>
    <row r="2" spans="1:8" s="1" customFormat="1" ht="17.25" customHeight="1" x14ac:dyDescent="0.2">
      <c r="A2" s="41" t="s">
        <v>0</v>
      </c>
      <c r="B2" s="41"/>
      <c r="C2" s="41"/>
      <c r="D2" s="41"/>
    </row>
    <row r="3" spans="1:8" s="1" customFormat="1" ht="17.25" customHeight="1" x14ac:dyDescent="0.2">
      <c r="A3" s="41" t="s">
        <v>46</v>
      </c>
      <c r="B3" s="41"/>
      <c r="C3" s="41"/>
      <c r="D3" s="41"/>
      <c r="F3" s="2" t="s">
        <v>44</v>
      </c>
      <c r="G3" s="2" t="s">
        <v>1</v>
      </c>
      <c r="H3" s="2" t="s">
        <v>45</v>
      </c>
    </row>
    <row r="4" spans="1:8" ht="35.25" customHeight="1" x14ac:dyDescent="0.25">
      <c r="A4" s="3" t="s">
        <v>43</v>
      </c>
      <c r="D4" s="5"/>
      <c r="F4" s="6">
        <f>[1]Амгу!$CC$88</f>
        <v>37.934429213693029</v>
      </c>
      <c r="G4" s="7">
        <v>104</v>
      </c>
      <c r="H4" s="8">
        <f>F4*G4/100</f>
        <v>39.451806382240754</v>
      </c>
    </row>
    <row r="5" spans="1:8" ht="44.25" customHeight="1" x14ac:dyDescent="0.2">
      <c r="A5" s="9" t="s">
        <v>2</v>
      </c>
      <c r="B5" s="9" t="s">
        <v>3</v>
      </c>
      <c r="C5" s="10" t="s">
        <v>4</v>
      </c>
      <c r="D5" s="9" t="s">
        <v>47</v>
      </c>
      <c r="H5" s="11">
        <f>D11*H4</f>
        <v>65162.836994251709</v>
      </c>
    </row>
    <row r="6" spans="1:8" x14ac:dyDescent="0.2">
      <c r="A6" s="12">
        <v>1</v>
      </c>
      <c r="B6" s="12">
        <v>2</v>
      </c>
      <c r="C6" s="12">
        <v>3</v>
      </c>
      <c r="D6" s="12">
        <v>4</v>
      </c>
      <c r="H6" s="4" t="b">
        <f>H5=(D14+D15)</f>
        <v>1</v>
      </c>
    </row>
    <row r="7" spans="1:8" ht="17.25" customHeight="1" x14ac:dyDescent="0.2">
      <c r="A7" s="9"/>
      <c r="B7" s="9" t="s">
        <v>5</v>
      </c>
      <c r="C7" s="9"/>
      <c r="D7" s="9"/>
    </row>
    <row r="8" spans="1:8" ht="23.25" customHeight="1" x14ac:dyDescent="0.2">
      <c r="A8" s="13" t="s">
        <v>6</v>
      </c>
      <c r="B8" s="14" t="s">
        <v>7</v>
      </c>
      <c r="C8" s="15" t="s">
        <v>8</v>
      </c>
      <c r="D8" s="16">
        <f>[1]Амгу!$CY$7</f>
        <v>1973.6510497253971</v>
      </c>
    </row>
    <row r="9" spans="1:8" ht="23.25" customHeight="1" x14ac:dyDescent="0.2">
      <c r="A9" s="13" t="s">
        <v>9</v>
      </c>
      <c r="B9" s="14" t="s">
        <v>10</v>
      </c>
      <c r="C9" s="15" t="s">
        <v>8</v>
      </c>
      <c r="D9" s="16">
        <f>[1]Амгу!$CY$11</f>
        <v>1938.3972940806848</v>
      </c>
    </row>
    <row r="10" spans="1:8" ht="23.25" customHeight="1" x14ac:dyDescent="0.2">
      <c r="A10" s="13" t="s">
        <v>11</v>
      </c>
      <c r="B10" s="14" t="s">
        <v>12</v>
      </c>
      <c r="C10" s="15" t="s">
        <v>13</v>
      </c>
      <c r="D10" s="17">
        <f>(D9-D11-[1]Амгу!$CY$20)/D9*100</f>
        <v>14.790052841909892</v>
      </c>
    </row>
    <row r="11" spans="1:8" ht="31.5" x14ac:dyDescent="0.2">
      <c r="A11" s="13" t="s">
        <v>14</v>
      </c>
      <c r="B11" s="14" t="s">
        <v>15</v>
      </c>
      <c r="C11" s="15" t="s">
        <v>8</v>
      </c>
      <c r="D11" s="16">
        <f>[1]Амгу!$CY$15</f>
        <v>1651.70731</v>
      </c>
    </row>
    <row r="12" spans="1:8" s="22" customFormat="1" ht="23.25" customHeight="1" x14ac:dyDescent="0.2">
      <c r="A12" s="18" t="s">
        <v>16</v>
      </c>
      <c r="B12" s="19" t="s">
        <v>17</v>
      </c>
      <c r="C12" s="20" t="s">
        <v>8</v>
      </c>
      <c r="D12" s="21">
        <f>[1]Амгу!$CY$16</f>
        <v>1458.7650900000001</v>
      </c>
    </row>
    <row r="13" spans="1:8" ht="17.25" customHeight="1" x14ac:dyDescent="0.2">
      <c r="A13" s="23"/>
      <c r="B13" s="24" t="s">
        <v>18</v>
      </c>
      <c r="C13" s="23"/>
      <c r="D13" s="23"/>
    </row>
    <row r="14" spans="1:8" ht="23.25" customHeight="1" x14ac:dyDescent="0.2">
      <c r="A14" s="13">
        <f>A11+1</f>
        <v>5</v>
      </c>
      <c r="B14" s="14" t="s">
        <v>19</v>
      </c>
      <c r="C14" s="15" t="s">
        <v>20</v>
      </c>
      <c r="D14" s="25">
        <f>$D$11*$H$4*'[2]Свод пос'!$F$5%</f>
        <v>8751.3690083280053</v>
      </c>
      <c r="F14" s="40" t="s">
        <v>50</v>
      </c>
    </row>
    <row r="15" spans="1:8" ht="63" x14ac:dyDescent="0.2">
      <c r="A15" s="26">
        <f>A14+1</f>
        <v>6</v>
      </c>
      <c r="B15" s="14" t="s">
        <v>21</v>
      </c>
      <c r="C15" s="27" t="s">
        <v>20</v>
      </c>
      <c r="D15" s="28">
        <f>$D$11*$H$4*'[2]Свод пос'!$F$6%</f>
        <v>56411.4679859237</v>
      </c>
      <c r="F15" s="39" t="s">
        <v>49</v>
      </c>
    </row>
    <row r="16" spans="1:8" ht="23.25" customHeight="1" x14ac:dyDescent="0.2">
      <c r="A16" s="13">
        <f>A15+1</f>
        <v>7</v>
      </c>
      <c r="B16" s="14" t="s">
        <v>22</v>
      </c>
      <c r="C16" s="15" t="s">
        <v>20</v>
      </c>
      <c r="D16" s="25">
        <f>[3]Амгу!$X$342*G4/100</f>
        <v>68041.736840664234</v>
      </c>
      <c r="F16" s="39" t="s">
        <v>48</v>
      </c>
    </row>
    <row r="17" spans="1:4" ht="33.75" customHeight="1" x14ac:dyDescent="0.2">
      <c r="A17" s="13">
        <f>A16+1</f>
        <v>8</v>
      </c>
      <c r="B17" s="14" t="s">
        <v>23</v>
      </c>
      <c r="C17" s="15" t="s">
        <v>20</v>
      </c>
      <c r="D17" s="25">
        <f>D14-D16</f>
        <v>-59290.367832336226</v>
      </c>
    </row>
    <row r="18" spans="1:4" ht="23.25" customHeight="1" x14ac:dyDescent="0.2">
      <c r="A18" s="13">
        <f>A17+1</f>
        <v>9</v>
      </c>
      <c r="B18" s="14" t="s">
        <v>24</v>
      </c>
      <c r="C18" s="15" t="s">
        <v>20</v>
      </c>
      <c r="D18" s="25">
        <f>D14+D15-D16</f>
        <v>-2878.8998464125325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="85" zoomScaleNormal="85" workbookViewId="0">
      <selection activeCell="B33" sqref="B33"/>
    </sheetView>
  </sheetViews>
  <sheetFormatPr defaultRowHeight="12.75" x14ac:dyDescent="0.2"/>
  <cols>
    <col min="1" max="1" width="9.140625" style="29"/>
    <col min="2" max="2" width="59.28515625" style="29" customWidth="1"/>
    <col min="3" max="3" width="21.85546875" style="29" customWidth="1"/>
    <col min="4" max="16384" width="9.140625" style="29"/>
  </cols>
  <sheetData>
    <row r="1" spans="1:3" ht="6" customHeight="1" x14ac:dyDescent="0.2"/>
    <row r="2" spans="1:3" ht="18" customHeight="1" x14ac:dyDescent="0.2">
      <c r="A2" s="42" t="s">
        <v>25</v>
      </c>
      <c r="B2" s="42"/>
      <c r="C2" s="42"/>
    </row>
    <row r="3" spans="1:3" ht="18" customHeight="1" x14ac:dyDescent="0.2">
      <c r="A3" s="42" t="s">
        <v>46</v>
      </c>
      <c r="B3" s="42"/>
      <c r="C3" s="42"/>
    </row>
    <row r="4" spans="1:3" ht="6.75" customHeight="1" x14ac:dyDescent="0.2"/>
    <row r="5" spans="1:3" ht="15.75" x14ac:dyDescent="0.25">
      <c r="A5" s="30" t="str">
        <f>осн.пок!A4</f>
        <v>с. Амгу, Тернейский МО</v>
      </c>
      <c r="C5" s="5"/>
    </row>
    <row r="6" spans="1:3" x14ac:dyDescent="0.2">
      <c r="A6" s="43" t="s">
        <v>26</v>
      </c>
      <c r="B6" s="43" t="s">
        <v>3</v>
      </c>
      <c r="C6" s="43" t="s">
        <v>51</v>
      </c>
    </row>
    <row r="7" spans="1:3" x14ac:dyDescent="0.2">
      <c r="A7" s="43"/>
      <c r="B7" s="43"/>
      <c r="C7" s="43"/>
    </row>
    <row r="8" spans="1:3" ht="24.75" customHeight="1" x14ac:dyDescent="0.2">
      <c r="A8" s="43"/>
      <c r="B8" s="43"/>
      <c r="C8" s="43"/>
    </row>
    <row r="9" spans="1:3" x14ac:dyDescent="0.2">
      <c r="A9" s="31">
        <v>1</v>
      </c>
      <c r="B9" s="31">
        <v>2</v>
      </c>
      <c r="C9" s="31">
        <v>3</v>
      </c>
    </row>
    <row r="10" spans="1:3" ht="26.25" customHeight="1" x14ac:dyDescent="0.2">
      <c r="A10" s="32">
        <v>1</v>
      </c>
      <c r="B10" s="33" t="s">
        <v>27</v>
      </c>
      <c r="C10" s="34">
        <f>([3]Амгу!$X114+[3]Амгу!$X$166+[3]Амгу!$X$135)*осн.пок!$G$4/100</f>
        <v>47031.55967216206</v>
      </c>
    </row>
    <row r="11" spans="1:3" ht="33.75" customHeight="1" x14ac:dyDescent="0.2">
      <c r="A11" s="32" t="s">
        <v>9</v>
      </c>
      <c r="B11" s="33" t="s">
        <v>28</v>
      </c>
      <c r="C11" s="34">
        <f>C12+C13</f>
        <v>10086.585374002158</v>
      </c>
    </row>
    <row r="12" spans="1:3" ht="19.5" customHeight="1" x14ac:dyDescent="0.2">
      <c r="A12" s="35" t="s">
        <v>29</v>
      </c>
      <c r="B12" s="36" t="s">
        <v>30</v>
      </c>
      <c r="C12" s="37">
        <f>[3]Амгу!$X176*осн.пок!$G$4/100</f>
        <v>7746.9933748096446</v>
      </c>
    </row>
    <row r="13" spans="1:3" ht="19.5" customHeight="1" x14ac:dyDescent="0.2">
      <c r="A13" s="35" t="s">
        <v>31</v>
      </c>
      <c r="B13" s="36" t="s">
        <v>32</v>
      </c>
      <c r="C13" s="37">
        <f>[3]Амгу!$X180*осн.пок!$G$4/100</f>
        <v>2339.591999192513</v>
      </c>
    </row>
    <row r="14" spans="1:3" ht="26.25" customHeight="1" x14ac:dyDescent="0.2">
      <c r="A14" s="32" t="s">
        <v>11</v>
      </c>
      <c r="B14" s="33" t="s">
        <v>33</v>
      </c>
      <c r="C14" s="34">
        <f>C15+C16</f>
        <v>7503.677368069767</v>
      </c>
    </row>
    <row r="15" spans="1:3" ht="19.5" customHeight="1" x14ac:dyDescent="0.2">
      <c r="A15" s="35" t="s">
        <v>34</v>
      </c>
      <c r="B15" s="36" t="s">
        <v>35</v>
      </c>
      <c r="C15" s="37">
        <f>([3]Амгу!$X184+[3]Амгу!$X$283+[3]Амгу!$X$215)*осн.пок!$G$4/100</f>
        <v>7483.0146064697674</v>
      </c>
    </row>
    <row r="16" spans="1:3" ht="19.5" customHeight="1" x14ac:dyDescent="0.2">
      <c r="A16" s="35" t="s">
        <v>36</v>
      </c>
      <c r="B16" s="36" t="s">
        <v>37</v>
      </c>
      <c r="C16" s="37">
        <f>[3]Амгу!$X185*осн.пок!$G$4/100</f>
        <v>20.6627616</v>
      </c>
    </row>
    <row r="17" spans="1:3" ht="26.25" customHeight="1" x14ac:dyDescent="0.2">
      <c r="A17" s="32" t="s">
        <v>14</v>
      </c>
      <c r="B17" s="33" t="s">
        <v>38</v>
      </c>
      <c r="C17" s="34">
        <f>[3]Амгу!$X167*осн.пок!$G$4/100</f>
        <v>1733.4360992000002</v>
      </c>
    </row>
    <row r="18" spans="1:3" ht="33.75" customHeight="1" x14ac:dyDescent="0.2">
      <c r="A18" s="32" t="s">
        <v>39</v>
      </c>
      <c r="B18" s="38" t="s">
        <v>40</v>
      </c>
      <c r="C18" s="34">
        <f>C19-C10-C11-C14-C17</f>
        <v>1686.4783272302493</v>
      </c>
    </row>
    <row r="19" spans="1:3" ht="26.25" customHeight="1" x14ac:dyDescent="0.2">
      <c r="A19" s="32" t="s">
        <v>41</v>
      </c>
      <c r="B19" s="33" t="s">
        <v>42</v>
      </c>
      <c r="C19" s="34">
        <f>осн.пок!D16</f>
        <v>68041.736840664234</v>
      </c>
    </row>
  </sheetData>
  <mergeCells count="5">
    <mergeCell ref="A2:C2"/>
    <mergeCell ref="A3:C3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осн.пок</vt:lpstr>
      <vt:lpstr>структура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ЕВЖильникова</dc:creator>
  <cp:lastModifiedBy>Монакова Ирина Игоревна</cp:lastModifiedBy>
  <dcterms:created xsi:type="dcterms:W3CDTF">2024-05-22T02:25:25Z</dcterms:created>
  <dcterms:modified xsi:type="dcterms:W3CDTF">2026-03-30T22:51:17Z</dcterms:modified>
</cp:coreProperties>
</file>